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RSP-CPP 2023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<sst xmlns="http://schemas.openxmlformats.org/spreadsheetml/2006/main" count="32" uniqueCount="27">
  <si>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VIRGINIA UNITED METHODIST PENSIONS, INC.</t>
  </si>
  <si>
    <t>If a parsonage is provided, please use the calculator below</t>
  </si>
  <si>
    <t>Cash Salary</t>
  </si>
  <si>
    <t>Salary Plus 25%</t>
  </si>
  <si>
    <t>CRSP Payment</t>
  </si>
  <si>
    <t>CPP Payment</t>
  </si>
  <si>
    <t>Total CRSP/CPP Payment per Month</t>
  </si>
  <si>
    <t>Salary &amp; Housing</t>
  </si>
  <si>
    <t>If NO PARSONAGE is provided, please use the calculator below</t>
  </si>
  <si>
    <t>CPP with floor:</t>
  </si>
  <si>
    <t>CPP with cap:</t>
  </si>
  <si>
    <t>Clergy Retirement Security Program ("CRSP")</t>
  </si>
  <si>
    <t>Comprehensive Protection Plan ("CPP")</t>
  </si>
  <si>
    <t>135% of DAC</t>
  </si>
  <si>
    <t>9% of 135% of DAC</t>
  </si>
  <si>
    <t>200% of DAC (CPP cap)</t>
  </si>
  <si>
    <t>25% of DAC</t>
  </si>
  <si>
    <t>25% of DAC / 1.25</t>
  </si>
  <si>
    <t>DAC</t>
  </si>
  <si>
    <t>25% of DAC (CPP floor)</t>
  </si>
  <si>
    <t>CRSP and CPP billing amounts for 2024</t>
  </si>
  <si>
    <t>REVISED 8/23</t>
  </si>
  <si>
    <t>In 2024, Virginia Conference active clergy appointed to 50%, 75% or 100% local church appointments are eligible to earn CRSP credits.  All active clergy appointed to 100% local church appointments are eligible for CPP benefits.  In addition, active clergy in full connection (provisional and ordained Deacons and Elders) appointed to 75% appointments are eligible for CPP benefits.</t>
  </si>
  <si>
    <t xml:space="preserve">Plan compensation for computing CRSP is based on cash salary, excluding accountable reimbursement or travel, plus the parsonage factor or housing allowance. The 2024 parsonage factor is 25% of the cash salary, not including accountable reimbursement or travel.  If there is no parsonage, the actual housing allowance, if applicable, is added to the cash salary. </t>
  </si>
  <si>
    <r>
      <t xml:space="preserve">For CRSP, the billing calculation is the sum of the following two components:
     • 3% of total plan compensation for the defined contribution benefit, </t>
    </r>
    <r>
      <rPr>
        <u val="single"/>
        <sz val="10"/>
        <rFont val="Times New Roman"/>
        <family val="1"/>
      </rPr>
      <t>plus</t>
    </r>
    <r>
      <rPr>
        <sz val="10"/>
        <rFont val="Times New Roman"/>
        <family val="1"/>
      </rPr>
      <t xml:space="preserve">
     • 9% of the lesser of the two following amounts for the defined benefit CRSP benefit:  total plan compensation, or 135% of the 2024 DAC</t>
    </r>
  </si>
  <si>
    <t>Clergy appointed full time, with total plan compensation of at least $19,573 (or cash salary of $15,659 if living in a parsonage) are eligible for CPP.  In addition, part time Elders and Deacons appointed 75% and with total plan compensation meeting the requirements above are eligible.  The following clergy are ineligible for CPP:  clergy with total plan compensation less than the amounts above, Elders and Deacons appointed less than 75%, and Part Time Local Pastors.  For clergy eligible for and enrolled in CPP, billing is 4.4% of total plan compensation.  The "cap" on plan compensation for purposes of this calculation is 200% of the DAC, or $156,584.</t>
  </si>
  <si>
    <r>
      <t xml:space="preserve">Please use the form below to calculate the 2024 CRSP and CPP billing amounts.  If a parsonage is provided, use the form on the left, and if no parsonage is provided, use the form on the right.  </t>
    </r>
    <r>
      <rPr>
        <b/>
        <sz val="10"/>
        <rFont val="Times New Roman"/>
        <family val="1"/>
      </rPr>
      <t xml:space="preserve">Please enter the appropriate compensation figure in the blue-shaded cell (the 2024 DAC has been entered as a placeholder). </t>
    </r>
    <r>
      <rPr>
        <sz val="10"/>
        <rFont val="Times New Roman"/>
        <family val="1"/>
      </rPr>
      <t xml:space="preserve"> The remaining cells will calculate automatically.  The total CRSP/CPP payment per month will be displayed in the cell at the bottom of the form.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</si>
</sst>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\(&quot;$&quot;#,##0.0\)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5" fontId="2" fillId="0" borderId="0" xfId="0" applyNumberFormat="1" applyFont="1" applyAlignment="1">
      <alignment horizontal="left"/>
    </xf>
    <xf numFmtId="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5" fontId="3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5" fontId="3" fillId="0" borderId="0" xfId="0" applyNumberFormat="1" applyFont="1" applyAlignment="1">
      <alignment horizontal="left"/>
    </xf>
    <xf numFmtId="5" fontId="3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5" fontId="3" fillId="0" borderId="0" xfId="0" applyNumberFormat="1" applyFont="1" applyAlignment="1">
      <alignment horizontal="right"/>
    </xf>
    <xf numFmtId="5" fontId="3" fillId="33" borderId="10" xfId="0" applyNumberFormat="1" applyFont="1" applyFill="1" applyBorder="1" applyAlignment="1">
      <alignment/>
    </xf>
    <xf numFmtId="7" fontId="3" fillId="0" borderId="0" xfId="0" applyNumberFormat="1" applyFont="1" applyAlignment="1">
      <alignment horizontal="right"/>
    </xf>
    <xf numFmtId="5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6" fontId="3" fillId="33" borderId="10" xfId="44" applyNumberFormat="1" applyFont="1" applyFill="1" applyBorder="1" applyAlignment="1">
      <alignment/>
    </xf>
    <xf numFmtId="5" fontId="43" fillId="0" borderId="0" xfId="0" applyNumberFormat="1" applyFont="1" applyAlignment="1">
      <alignment/>
    </xf>
    <xf numFmtId="7" fontId="43" fillId="0" borderId="0" xfId="0" applyNumberFormat="1" applyFont="1" applyAlignment="1">
      <alignment/>
    </xf>
    <xf numFmtId="0" fontId="43" fillId="0" borderId="0" xfId="0" applyFont="1" applyAlignment="1">
      <alignment/>
    </xf>
    <xf numFmtId="7" fontId="43" fillId="0" borderId="0" xfId="0" applyNumberFormat="1" applyFont="1" applyBorder="1" applyAlignment="1">
      <alignment/>
    </xf>
    <xf numFmtId="5" fontId="3" fillId="0" borderId="0" xfId="0" applyNumberFormat="1" applyFont="1" applyAlignment="1">
      <alignment horizontal="center"/>
    </xf>
    <xf numFmtId="5" fontId="2" fillId="34" borderId="1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0" borderId="0" xfId="53" applyFont="1" applyAlignment="1" applyProtection="1">
      <alignment/>
      <protection/>
    </xf>
    <xf numFmtId="5" fontId="43" fillId="0" borderId="0" xfId="0" applyNumberFormat="1" applyFont="1" applyAlignment="1">
      <alignment horizontal="center"/>
    </xf>
    <xf numFmtId="5" fontId="2" fillId="34" borderId="12" xfId="0" applyNumberFormat="1" applyFont="1" applyFill="1" applyBorder="1" applyAlignment="1">
      <alignment horizontal="center"/>
    </xf>
    <xf numFmtId="5" fontId="2" fillId="34" borderId="13" xfId="0" applyNumberFormat="1" applyFont="1" applyFill="1" applyBorder="1" applyAlignment="1">
      <alignment horizontal="center"/>
    </xf>
    <xf numFmtId="5" fontId="3" fillId="0" borderId="0" xfId="0" applyNumberFormat="1" applyFont="1" applyAlignment="1">
      <alignment horizontal="left" wrapText="1"/>
    </xf>
    <xf numFmtId="5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5" fontId="2" fillId="0" borderId="14" xfId="0" applyNumberFormat="1" applyFont="1" applyBorder="1" applyAlignment="1">
      <alignment horizontal="left"/>
    </xf>
    <xf numFmtId="5" fontId="2" fillId="10" borderId="15" xfId="0" applyNumberFormat="1" applyFont="1" applyFill="1" applyBorder="1" applyAlignment="1">
      <alignment horizontal="center"/>
    </xf>
    <xf numFmtId="5" fontId="2" fillId="10" borderId="16" xfId="0" applyNumberFormat="1" applyFont="1" applyFill="1" applyBorder="1" applyAlignment="1">
      <alignment horizontal="center"/>
    </xf>
    <xf numFmtId="5" fontId="2" fillId="10" borderId="17" xfId="0" applyNumberFormat="1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5" fontId="3" fillId="0" borderId="0" xfId="0" applyNumberFormat="1" applyFont="1" applyAlignment="1">
      <alignment horizontal="left" vertical="center" wrapText="1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5" fontId="2" fillId="10" borderId="12" xfId="0" applyNumberFormat="1" applyFont="1" applyFill="1" applyBorder="1" applyAlignment="1">
      <alignment horizontal="center"/>
    </xf>
    <xf numFmtId="5" fontId="2" fillId="10" borderId="13" xfId="0" applyNumberFormat="1" applyFont="1" applyFill="1" applyBorder="1" applyAlignment="1">
      <alignment horizontal="center"/>
    </xf>
    <xf numFmtId="5" fontId="2" fillId="1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0.85546875" style="5" customWidth="1"/>
    <col min="2" max="3" width="15.7109375" style="7" customWidth="1"/>
    <col min="4" max="5" width="15.7109375" style="8" customWidth="1"/>
    <col min="6" max="6" width="10.28125" style="8" customWidth="1"/>
    <col min="7" max="7" width="10.28125" style="5" customWidth="1"/>
    <col min="8" max="10" width="15.7109375" style="5" customWidth="1"/>
    <col min="11" max="11" width="20.8515625" style="5" customWidth="1"/>
    <col min="12" max="13" width="9.140625" style="5" customWidth="1"/>
    <col min="14" max="15" width="10.421875" style="5" bestFit="1" customWidth="1"/>
    <col min="16" max="16384" width="9.140625" style="5" customWidth="1"/>
  </cols>
  <sheetData>
    <row r="1" ht="5.25" customHeight="1"/>
    <row r="2" spans="2:11" s="3" customFormat="1" ht="12.75">
      <c r="B2" s="1" t="s">
        <v>0</v>
      </c>
      <c r="C2" s="1"/>
      <c r="D2" s="2"/>
      <c r="E2" s="2"/>
      <c r="F2" s="2"/>
      <c r="K2" s="23" t="s">
        <v>21</v>
      </c>
    </row>
    <row r="3" spans="2:11" s="3" customFormat="1" ht="13.5" thickBot="1">
      <c r="B3" s="32" t="s">
        <v>20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s="3" customFormat="1" ht="5.2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s="3" customFormat="1" ht="36.75" customHeight="1">
      <c r="B5" s="39" t="s">
        <v>22</v>
      </c>
      <c r="C5" s="39"/>
      <c r="D5" s="39"/>
      <c r="E5" s="39"/>
      <c r="F5" s="39"/>
      <c r="G5" s="39"/>
      <c r="H5" s="39"/>
      <c r="I5" s="39"/>
      <c r="J5" s="39"/>
      <c r="K5" s="39"/>
    </row>
    <row r="6" spans="2:11" s="3" customFormat="1" ht="5.25" customHeight="1" thickBo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s="3" customFormat="1" ht="14.25" thickBot="1" thickTop="1">
      <c r="B7" s="33" t="s">
        <v>11</v>
      </c>
      <c r="C7" s="34"/>
      <c r="D7" s="34"/>
      <c r="E7" s="34"/>
      <c r="F7" s="34"/>
      <c r="G7" s="34"/>
      <c r="H7" s="34"/>
      <c r="I7" s="34"/>
      <c r="J7" s="34"/>
      <c r="K7" s="35"/>
    </row>
    <row r="8" spans="2:11" ht="29.25" customHeight="1" thickTop="1">
      <c r="B8" s="29" t="s">
        <v>23</v>
      </c>
      <c r="C8" s="29"/>
      <c r="D8" s="29"/>
      <c r="E8" s="29"/>
      <c r="F8" s="29"/>
      <c r="G8" s="29"/>
      <c r="H8" s="29"/>
      <c r="I8" s="29"/>
      <c r="J8" s="29"/>
      <c r="K8" s="29"/>
    </row>
    <row r="9" ht="6" customHeight="1">
      <c r="B9" s="6"/>
    </row>
    <row r="10" spans="2:11" ht="42.75" customHeight="1">
      <c r="B10" s="30" t="s">
        <v>24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2:11" ht="6" customHeight="1" thickBo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14.25" thickBot="1" thickTop="1">
      <c r="B12" s="36" t="s">
        <v>12</v>
      </c>
      <c r="C12" s="37"/>
      <c r="D12" s="37"/>
      <c r="E12" s="37"/>
      <c r="F12" s="37"/>
      <c r="G12" s="37"/>
      <c r="H12" s="37"/>
      <c r="I12" s="37"/>
      <c r="J12" s="37"/>
      <c r="K12" s="38"/>
    </row>
    <row r="13" spans="2:11" ht="55.5" customHeight="1" thickTop="1">
      <c r="B13" s="29" t="s">
        <v>25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2:11" ht="6.7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42" customHeight="1">
      <c r="A15" s="24"/>
      <c r="B15" s="31" t="s">
        <v>26</v>
      </c>
      <c r="C15" s="31"/>
      <c r="D15" s="31"/>
      <c r="E15" s="31"/>
      <c r="F15" s="31"/>
      <c r="G15" s="31"/>
      <c r="H15" s="31"/>
      <c r="I15" s="31"/>
      <c r="J15" s="31"/>
      <c r="K15" s="31"/>
    </row>
    <row r="16" ht="6" customHeight="1" thickBot="1"/>
    <row r="17" spans="2:11" ht="13.5" thickBot="1">
      <c r="B17" s="43" t="s">
        <v>1</v>
      </c>
      <c r="C17" s="44"/>
      <c r="D17" s="44"/>
      <c r="E17" s="45"/>
      <c r="F17" s="9"/>
      <c r="G17" s="10"/>
      <c r="H17" s="40" t="s">
        <v>8</v>
      </c>
      <c r="I17" s="41"/>
      <c r="J17" s="41"/>
      <c r="K17" s="42"/>
    </row>
    <row r="18" spans="6:7" ht="12.75">
      <c r="F18" s="9"/>
      <c r="G18" s="10"/>
    </row>
    <row r="19" spans="2:11" ht="12.75">
      <c r="B19" s="11" t="s">
        <v>2</v>
      </c>
      <c r="C19" s="12">
        <v>78292</v>
      </c>
      <c r="D19" s="13" t="s">
        <v>4</v>
      </c>
      <c r="E19" s="14">
        <f>IF(C21&lt;D31,(0.03*C21)+(0.09*C21),(0.03*C21)+D32)</f>
        <v>11743.8</v>
      </c>
      <c r="F19" s="9"/>
      <c r="G19" s="10"/>
      <c r="H19" s="15" t="s">
        <v>7</v>
      </c>
      <c r="I19" s="16">
        <v>78292</v>
      </c>
      <c r="J19" s="13" t="s">
        <v>4</v>
      </c>
      <c r="K19" s="14">
        <f>IF(I19&lt;D31,(0.03*I19)+(0.09*I19),(0.03*I19)+D32)</f>
        <v>9395.039999999999</v>
      </c>
    </row>
    <row r="20" spans="2:11" ht="12.75">
      <c r="B20" s="11"/>
      <c r="D20" s="13"/>
      <c r="E20" s="7"/>
      <c r="F20" s="9"/>
      <c r="G20" s="10"/>
      <c r="J20" s="13"/>
      <c r="K20" s="7"/>
    </row>
    <row r="21" spans="2:11" ht="12.75">
      <c r="B21" s="11" t="s">
        <v>3</v>
      </c>
      <c r="C21" s="14">
        <f>C19*1.25</f>
        <v>97865</v>
      </c>
      <c r="D21" s="13" t="s">
        <v>5</v>
      </c>
      <c r="E21" s="14">
        <f>D27</f>
        <v>4306.0599999999995</v>
      </c>
      <c r="F21" s="9"/>
      <c r="G21" s="10"/>
      <c r="J21" s="13" t="s">
        <v>5</v>
      </c>
      <c r="K21" s="14">
        <f>J27</f>
        <v>3444.848</v>
      </c>
    </row>
    <row r="22" spans="5:11" ht="13.5" thickBot="1">
      <c r="E22" s="7"/>
      <c r="F22" s="9"/>
      <c r="G22" s="10"/>
      <c r="J22" s="8"/>
      <c r="K22" s="7"/>
    </row>
    <row r="23" spans="2:11" ht="13.5" thickBot="1">
      <c r="B23" s="27" t="s">
        <v>6</v>
      </c>
      <c r="C23" s="28"/>
      <c r="D23" s="28"/>
      <c r="E23" s="22">
        <f>IF(E21="Ineligible",E19/12,(E19+E21)/12)</f>
        <v>1337.4883333333332</v>
      </c>
      <c r="F23" s="9"/>
      <c r="G23" s="10"/>
      <c r="H23" s="27" t="s">
        <v>6</v>
      </c>
      <c r="I23" s="28"/>
      <c r="J23" s="28"/>
      <c r="K23" s="22">
        <f>IF(K21="Ineligible",K19/12,(K19+K21)/12)</f>
        <v>1069.9906666666666</v>
      </c>
    </row>
    <row r="25" ht="12.75">
      <c r="A25" s="25"/>
    </row>
    <row r="27" spans="2:10" s="19" customFormat="1" ht="12.75">
      <c r="B27" s="17" t="s">
        <v>9</v>
      </c>
      <c r="C27" s="20">
        <f>IF($C$21&lt;D33,("Ineligible"),($C$21*0.044))</f>
        <v>4306.0599999999995</v>
      </c>
      <c r="D27" s="18">
        <f>IF(C27="Ineligible","Ineligible",C28)</f>
        <v>4306.0599999999995</v>
      </c>
      <c r="E27" s="18"/>
      <c r="F27" s="18"/>
      <c r="H27" s="17" t="s">
        <v>9</v>
      </c>
      <c r="I27" s="20">
        <f>IF($I$19&lt;D33,("Ineligible"),($I$19*0.044))</f>
        <v>3444.848</v>
      </c>
      <c r="J27" s="18">
        <f>IF(I27="Ineligible","Ineligible",I28)</f>
        <v>3444.848</v>
      </c>
    </row>
    <row r="28" spans="2:9" s="19" customFormat="1" ht="12.75">
      <c r="B28" s="17" t="s">
        <v>10</v>
      </c>
      <c r="C28" s="18">
        <f>IF(C21&gt;D34,D34*0.044,C21*0.044)</f>
        <v>4306.0599999999995</v>
      </c>
      <c r="D28" s="18"/>
      <c r="E28" s="18"/>
      <c r="F28" s="18"/>
      <c r="H28" s="17" t="s">
        <v>10</v>
      </c>
      <c r="I28" s="18">
        <f>IF(I19&gt;D34,D34*0.044,I19*0.044)</f>
        <v>3444.848</v>
      </c>
    </row>
    <row r="29" spans="2:6" s="19" customFormat="1" ht="12.75">
      <c r="B29" s="17"/>
      <c r="C29" s="17"/>
      <c r="D29" s="18"/>
      <c r="E29" s="18"/>
      <c r="F29" s="18"/>
    </row>
    <row r="30" spans="2:8" s="19" customFormat="1" ht="12.75">
      <c r="B30" s="17" t="s">
        <v>18</v>
      </c>
      <c r="C30" s="17"/>
      <c r="D30" s="18">
        <v>78292</v>
      </c>
      <c r="E30" s="18"/>
      <c r="F30" s="18"/>
      <c r="H30" s="26"/>
    </row>
    <row r="31" spans="2:8" s="19" customFormat="1" ht="12.75">
      <c r="B31" s="17" t="s">
        <v>13</v>
      </c>
      <c r="C31" s="17"/>
      <c r="D31" s="18">
        <f>D30*1.35</f>
        <v>105694.20000000001</v>
      </c>
      <c r="E31" s="18"/>
      <c r="F31" s="18"/>
      <c r="H31" s="26"/>
    </row>
    <row r="32" spans="2:8" s="19" customFormat="1" ht="12.75">
      <c r="B32" s="17" t="s">
        <v>14</v>
      </c>
      <c r="C32" s="17"/>
      <c r="D32" s="18">
        <f>D31*0.09</f>
        <v>9512.478000000001</v>
      </c>
      <c r="E32" s="18"/>
      <c r="F32" s="18"/>
      <c r="H32" s="26"/>
    </row>
    <row r="33" spans="2:8" s="19" customFormat="1" ht="12.75">
      <c r="B33" s="17" t="s">
        <v>19</v>
      </c>
      <c r="C33" s="17"/>
      <c r="D33" s="18">
        <f>ROUNDDOWN(D30*0.25,0)</f>
        <v>19573</v>
      </c>
      <c r="E33" s="18"/>
      <c r="F33" s="18"/>
      <c r="H33" s="26"/>
    </row>
    <row r="34" spans="2:8" s="19" customFormat="1" ht="12.75">
      <c r="B34" s="17" t="s">
        <v>15</v>
      </c>
      <c r="C34" s="17"/>
      <c r="D34" s="18">
        <f>D30*2</f>
        <v>156584</v>
      </c>
      <c r="E34" s="18"/>
      <c r="F34" s="18"/>
      <c r="H34" s="26"/>
    </row>
    <row r="35" spans="2:8" s="19" customFormat="1" ht="12.75">
      <c r="B35" s="17"/>
      <c r="C35" s="17"/>
      <c r="D35" s="18"/>
      <c r="E35" s="18"/>
      <c r="F35" s="18"/>
      <c r="H35" s="26"/>
    </row>
    <row r="36" spans="2:8" s="19" customFormat="1" ht="12.75">
      <c r="B36" s="17" t="s">
        <v>16</v>
      </c>
      <c r="C36" s="17"/>
      <c r="D36" s="18">
        <f>ROUNDDOWN(D30*0.25,0)</f>
        <v>19573</v>
      </c>
      <c r="E36" s="18"/>
      <c r="F36" s="18"/>
      <c r="H36" s="26"/>
    </row>
    <row r="37" spans="2:8" s="19" customFormat="1" ht="12.75">
      <c r="B37" s="17" t="s">
        <v>17</v>
      </c>
      <c r="C37" s="17"/>
      <c r="D37" s="18">
        <f>D36/1.25</f>
        <v>15658.4</v>
      </c>
      <c r="E37" s="18"/>
      <c r="F37" s="18"/>
      <c r="H37" s="26"/>
    </row>
    <row r="38" ht="12.75">
      <c r="H38" s="21"/>
    </row>
    <row r="39" ht="12.75">
      <c r="H39" s="21"/>
    </row>
    <row r="40" ht="12.75">
      <c r="H40" s="21"/>
    </row>
    <row r="41" ht="12.75">
      <c r="H41" s="21"/>
    </row>
    <row r="42" ht="12.75">
      <c r="H42" s="21"/>
    </row>
    <row r="43" ht="12.75">
      <c r="H43" s="21"/>
    </row>
    <row r="44" ht="12.75">
      <c r="H44" s="21"/>
    </row>
    <row r="45" ht="12.75">
      <c r="H45" s="21"/>
    </row>
    <row r="46" ht="12.75">
      <c r="H46" s="21"/>
    </row>
    <row r="47" ht="12.75">
      <c r="H47" s="21"/>
    </row>
    <row r="48" ht="12.75">
      <c r="H48" s="21"/>
    </row>
    <row r="49" ht="12.75">
      <c r="H49" s="21"/>
    </row>
    <row r="50" ht="12.75">
      <c r="H50" s="21"/>
    </row>
    <row r="51" ht="12.75">
      <c r="H51" s="21"/>
    </row>
    <row r="52" ht="12.75">
      <c r="H52" s="21"/>
    </row>
    <row r="53" ht="12.75">
      <c r="H53" s="21"/>
    </row>
    <row r="54" ht="12.75">
      <c r="H54" s="21"/>
    </row>
    <row r="55" ht="12.75">
      <c r="H55" s="21"/>
    </row>
    <row r="56" ht="12.75">
      <c r="H56" s="21"/>
    </row>
    <row r="57" ht="12.75">
      <c r="H57" s="21"/>
    </row>
    <row r="58" ht="12.75">
      <c r="H58" s="21"/>
    </row>
    <row r="59" ht="12.75">
      <c r="H59" s="21"/>
    </row>
  </sheetData>
  <sheetProtection/>
  <mergeCells count="13">
    <mergeCell ref="B3:K3"/>
    <mergeCell ref="B7:K7"/>
    <mergeCell ref="B12:K12"/>
    <mergeCell ref="B5:K5"/>
    <mergeCell ref="H17:K17"/>
    <mergeCell ref="B17:E17"/>
    <mergeCell ref="H23:J23"/>
    <mergeCell ref="B23:D23"/>
    <mergeCell ref="B8:K8"/>
    <mergeCell ref="B10:K10"/>
    <mergeCell ref="B13:K13"/>
    <mergeCell ref="B15:K15"/>
    <mergeCell ref="B14:K14"/>
  </mergeCells>
  <printOptions horizontalCentered="1"/>
  <pageMargins left="0" right="0" top="0.25" bottom="0.5" header="0.25" footer="0.25"/>
  <pageSetup fitToHeight="20" fitToWidth="1" horizontalDpi="600" verticalDpi="600" orientation="landscape" scale="89" r:id="rId1"/>
  <headerFooter alignWithMargins="0">
    <oddFooter>&amp;L&amp;8&amp;Z&amp;F&amp;C&amp;8&amp;P&amp;R&amp;8&amp;D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Astrella</dc:creator>
  <cp:keywords/>
  <dc:description/>
  <cp:lastModifiedBy>jfuller</cp:lastModifiedBy>
  <cp:lastPrinted>2018-08-24T14:09:50Z</cp:lastPrinted>
  <dcterms:created xsi:type="dcterms:W3CDTF">1998-05-11T18:28:56Z</dcterms:created>
  <dcterms:modified xsi:type="dcterms:W3CDTF">2023-08-21T18:35:05Z</dcterms:modified>
  <cp:category/>
  <cp:version/>
  <cp:contentType/>
  <cp:contentStatus/>
</cp:coreProperties>
</file>